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GDE-FS-OA\FolderredirCitrix$\oabeme\Documents\temp\"/>
    </mc:Choice>
  </mc:AlternateContent>
  <xr:revisionPtr revIDLastSave="0" documentId="8_{6E1EBCC1-AF76-4141-92C3-62D74DCA305D}" xr6:coauthVersionLast="47" xr6:coauthVersionMax="47" xr10:uidLastSave="{00000000-0000-0000-0000-000000000000}"/>
  <bookViews>
    <workbookView xWindow="-120" yWindow="-120" windowWidth="23280" windowHeight="21240" xr2:uid="{00000000-000D-0000-FFFF-FFFF00000000}"/>
  </bookViews>
  <sheets>
    <sheet name="Tabelle1" sheetId="1" r:id="rId1"/>
    <sheet name="Tabelle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L24" i="2" l="1"/>
  <c r="M22" i="2"/>
  <c r="M21" i="2"/>
  <c r="L19" i="2"/>
  <c r="M19" i="2" s="1"/>
  <c r="M18" i="2"/>
  <c r="M20" i="2"/>
  <c r="D36" i="2" l="1"/>
  <c r="D30" i="1" s="1"/>
  <c r="M23" i="2"/>
  <c r="L23" i="2"/>
  <c r="L22" i="2"/>
  <c r="L21" i="2"/>
  <c r="L20" i="2"/>
  <c r="L18" i="2"/>
  <c r="K24" i="2"/>
  <c r="K23" i="2"/>
  <c r="K22" i="2"/>
  <c r="K21" i="2"/>
  <c r="K20" i="2"/>
  <c r="K19" i="2"/>
  <c r="K18" i="2"/>
  <c r="D17" i="1" l="1"/>
  <c r="D34" i="1" l="1"/>
  <c r="I13" i="2"/>
  <c r="E23" i="2" s="1"/>
  <c r="C23" i="2" s="1"/>
  <c r="E9" i="2" l="1"/>
  <c r="C9" i="2" s="1"/>
  <c r="E18" i="2"/>
  <c r="C18" i="2" s="1"/>
  <c r="E5" i="2"/>
  <c r="C5" i="2" s="1"/>
  <c r="E13" i="2"/>
  <c r="C13" i="2" s="1"/>
  <c r="E7" i="2"/>
  <c r="C7" i="2" s="1"/>
  <c r="E11" i="2"/>
  <c r="C11" i="2" s="1"/>
  <c r="E21" i="2"/>
  <c r="C21" i="2" s="1"/>
  <c r="E15" i="2"/>
  <c r="C15" i="2" s="1"/>
  <c r="E22" i="2"/>
  <c r="C22" i="2" s="1"/>
  <c r="E6" i="2"/>
  <c r="C6" i="2" s="1"/>
  <c r="E8" i="2"/>
  <c r="C8" i="2" s="1"/>
  <c r="E10" i="2"/>
  <c r="C10" i="2" s="1"/>
  <c r="E12" i="2"/>
  <c r="C12" i="2" s="1"/>
  <c r="E17" i="2"/>
  <c r="C17" i="2" s="1"/>
  <c r="E19" i="2"/>
  <c r="C19" i="2" s="1"/>
  <c r="E14" i="2"/>
  <c r="C14" i="2" s="1"/>
  <c r="E16" i="2"/>
  <c r="C16" i="2" s="1"/>
  <c r="E20" i="2"/>
  <c r="C20" i="2" s="1"/>
  <c r="I18" i="2" l="1"/>
  <c r="M24" i="2" l="1"/>
</calcChain>
</file>

<file path=xl/sharedStrings.xml><?xml version="1.0" encoding="utf-8"?>
<sst xmlns="http://schemas.openxmlformats.org/spreadsheetml/2006/main" count="60" uniqueCount="47">
  <si>
    <t>CHF</t>
  </si>
  <si>
    <t>Anrechenbarer Vermögensanteil</t>
  </si>
  <si>
    <t>Einkäufe Säule 3a (Code 220/221)</t>
  </si>
  <si>
    <t>Einkäufe 2. Säule (Code 250/251)</t>
  </si>
  <si>
    <t>Massgebendes Einkommen</t>
  </si>
  <si>
    <t>Alter des Kindes</t>
  </si>
  <si>
    <t>Online-Rechner zur provisorischen Berechnung von Betreuungsgutscheinen</t>
  </si>
  <si>
    <t>1. GS - 6. PS</t>
  </si>
  <si>
    <t>Anhang 2:  Schulergänzende Betreuung</t>
  </si>
  <si>
    <r>
      <t xml:space="preserve">Höhe Betreuungsgutscheine ganzer Nachmittag (11.30 - 17.30 h)                                                         (6 Std. Betreuung und Mittagessen = 7 Std.) </t>
    </r>
    <r>
      <rPr>
        <vertAlign val="superscript"/>
        <sz val="11"/>
        <color theme="1"/>
        <rFont val="Calibri"/>
        <family val="2"/>
      </rPr>
      <t>2)</t>
    </r>
  </si>
  <si>
    <t>Normkosten / Betreuungs-nachmittag</t>
  </si>
  <si>
    <t>Betreuungseinheit</t>
  </si>
  <si>
    <t>Basistarif</t>
  </si>
  <si>
    <t>Maxiamaltarif</t>
  </si>
  <si>
    <t>6 Std. + Mahlzeit</t>
  </si>
  <si>
    <t>Minimaltarif</t>
  </si>
  <si>
    <t>Untergrenze</t>
  </si>
  <si>
    <t>Obergrenze</t>
  </si>
  <si>
    <t>Steigung KoBe Eltern pro CHF Eink.</t>
  </si>
  <si>
    <t>Massg. Eink.</t>
  </si>
  <si>
    <t>Tarif</t>
  </si>
  <si>
    <t>Subv.</t>
  </si>
  <si>
    <t>KoBe Eltern pro Betreuungstag</t>
  </si>
  <si>
    <t>(6 h Betreuung + Mittagessen (zählt wie 1 h Betr.))</t>
  </si>
  <si>
    <r>
      <rPr>
        <vertAlign val="superscript"/>
        <sz val="11"/>
        <color theme="1"/>
        <rFont val="Calibri"/>
        <family val="2"/>
      </rPr>
      <t>2)</t>
    </r>
    <r>
      <rPr>
        <sz val="10"/>
        <rFont val="HelveticaNeue LT 55 Roman"/>
      </rPr>
      <t xml:space="preserve"> Betreuungsgutscheine werden stufenlos fesgelegt und auf 50 Rappen gerundet</t>
    </r>
  </si>
  <si>
    <t xml:space="preserve"> =RUNDEN(WENN(D27="1. GS - 6. PS";SVERWEIS(D24;H16:M21;3;WAHR);SVERWEIS(D24;Tabelle2!K21:M21;3;WAHR))*2;0)/2</t>
  </si>
  <si>
    <t>für die schulergänzende Betreuung</t>
  </si>
  <si>
    <t>Kostenbeteiligung Eltern pro Betreuungsnachmittag</t>
  </si>
  <si>
    <t>Höhe Betreuungsgutschein pro Betreuungsnachmittag</t>
  </si>
  <si>
    <r>
      <t xml:space="preserve">Gesamtes Steuerbares Einkommen </t>
    </r>
    <r>
      <rPr>
        <vertAlign val="superscript"/>
        <sz val="10"/>
        <rFont val="HelveticaNeue LT 55 Roman"/>
      </rPr>
      <t>1)</t>
    </r>
  </si>
  <si>
    <r>
      <t xml:space="preserve">Gesamtes Steuerbares Vermögen </t>
    </r>
    <r>
      <rPr>
        <vertAlign val="superscript"/>
        <sz val="10"/>
        <rFont val="HelveticaNeue LT 55 Roman"/>
      </rPr>
      <t>2)</t>
    </r>
  </si>
  <si>
    <r>
      <t xml:space="preserve">Normkostentarif Betreuungsnachmittag </t>
    </r>
    <r>
      <rPr>
        <vertAlign val="superscript"/>
        <sz val="10"/>
        <rFont val="HelveticaNeue LT 55 Roman"/>
      </rPr>
      <t>3)</t>
    </r>
  </si>
  <si>
    <t xml:space="preserve">  </t>
  </si>
  <si>
    <r>
      <rPr>
        <vertAlign val="superscript"/>
        <sz val="8"/>
        <rFont val="HelveticaNeue LT 55 Roman"/>
      </rPr>
      <t>1)+2)</t>
    </r>
    <r>
      <rPr>
        <sz val="8"/>
        <rFont val="HelveticaNeue LT 55 Roman"/>
      </rPr>
      <t xml:space="preserve"> Für Quellenbesteuerte gelten für die Berechnung des anzurechnenden Einkommens und Vermögens die Bestimmungen</t>
    </r>
  </si>
  <si>
    <t xml:space="preserve">      gemäss Art. 6 Abs. 2 und Art. 8 Abs. 2 der Verordnung zum Reglement familienergänzende Kinderbetreuung</t>
  </si>
  <si>
    <r>
      <rPr>
        <vertAlign val="superscript"/>
        <sz val="8"/>
        <rFont val="HelveticaNeue LT 55 Roman"/>
      </rPr>
      <t>3)</t>
    </r>
    <r>
      <rPr>
        <sz val="8"/>
        <rFont val="HelveticaNeue LT 55 Roman"/>
      </rPr>
      <t xml:space="preserve">    Betreuungszeit pro Betreuungsnachmittag 11.35 Uhr - 17.30 Uhr</t>
    </r>
  </si>
  <si>
    <t xml:space="preserve">      Für kleinere Betreuungseinheiten erfolgt die Umrechnung proportional zu den Tarifen gemäss Tarifliste.</t>
  </si>
  <si>
    <r>
      <rPr>
        <vertAlign val="superscript"/>
        <sz val="8"/>
        <rFont val="HelveticaNeue LT 55 Roman"/>
      </rPr>
      <t>4)</t>
    </r>
    <r>
      <rPr>
        <sz val="8"/>
        <rFont val="HelveticaNeue LT 55 Roman"/>
      </rPr>
      <t xml:space="preserve">    Betreuungszeit pro Betreuungsnachmittag 11.50 Uhr - 18.30 Uhr</t>
    </r>
  </si>
  <si>
    <r>
      <t xml:space="preserve">Aufrechnung temporäre Steuerabzüge 2021-2023 </t>
    </r>
    <r>
      <rPr>
        <vertAlign val="superscript"/>
        <sz val="11"/>
        <color theme="1"/>
        <rFont val="Arial"/>
        <family val="2"/>
      </rPr>
      <t>3)</t>
    </r>
  </si>
  <si>
    <t>Morgenbetreuung</t>
  </si>
  <si>
    <t>Mittagsbetreuung</t>
  </si>
  <si>
    <t>Nachmittagsbetreuung 1</t>
  </si>
  <si>
    <t>Nachmittagsbetreuung 2</t>
  </si>
  <si>
    <t>Nachmittagsbetreuung 3</t>
  </si>
  <si>
    <t>Ganzer Betr.-Nachmittag</t>
  </si>
  <si>
    <t>Ganzer Betr.-Tag</t>
  </si>
  <si>
    <t>für Berechnung Höhe Betreuungsgutschein vorne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</si>
</sst>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CHF-807]\ * #,##0.00_ ;_ [$CHF-807]\ * \-#,##0.00_ ;_ [$CHF-807]\ * &quot;-&quot;??_ ;_ @_ "/>
    <numFmt numFmtId="165" formatCode="0.00000000"/>
  </numFmts>
  <fonts count="18">
    <font>
      <sz val="10"/>
      <name val="HelveticaNeue LT 55 Roman"/>
    </font>
    <font>
      <sz val="10"/>
      <name val="HelveticaNeue LT 55 Roman"/>
    </font>
    <font>
      <sz val="10"/>
      <name val="Arial"/>
      <family val="2"/>
    </font>
    <font>
      <sz val="10"/>
      <name val="HelveticaNeue LT 75 Bold"/>
    </font>
    <font>
      <sz val="8"/>
      <name val="HelveticaNeue LT 55 Roman"/>
    </font>
    <font>
      <b/>
      <sz val="14"/>
      <name val="HelveticaNeue LT 75 Bold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sz val="10"/>
      <color theme="1"/>
      <name val="Calibri"/>
      <family val="2"/>
    </font>
    <font>
      <sz val="8.5"/>
      <color theme="1"/>
      <name val="Calibri"/>
      <family val="2"/>
    </font>
    <font>
      <b/>
      <sz val="14"/>
      <name val="HelveticaNeue LT 55 Roman"/>
    </font>
    <font>
      <vertAlign val="superscript"/>
      <sz val="8"/>
      <name val="HelveticaNeue LT 55 Roman"/>
    </font>
    <font>
      <vertAlign val="superscript"/>
      <sz val="10"/>
      <name val="HelveticaNeue LT 55 Roman"/>
    </font>
    <font>
      <vertAlign val="superscript"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0" xfId="0" applyProtection="1">
      <protection hidden="1"/>
    </xf>
    <xf numFmtId="0" fontId="0" fillId="0" borderId="0" xfId="1" applyFont="1" applyProtection="1">
      <protection hidden="1"/>
    </xf>
    <xf numFmtId="49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6" fillId="0" borderId="0" xfId="0" applyFont="1" applyAlignment="1">
      <alignment horizontal="left"/>
    </xf>
    <xf numFmtId="0" fontId="7" fillId="0" borderId="0" xfId="0" applyFont="1"/>
    <xf numFmtId="3" fontId="0" fillId="2" borderId="1" xfId="0" applyNumberFormat="1" applyFill="1" applyBorder="1" applyAlignment="1" applyProtection="1">
      <alignment horizontal="right"/>
      <protection locked="0"/>
    </xf>
    <xf numFmtId="3" fontId="0" fillId="3" borderId="1" xfId="0" applyNumberFormat="1" applyFill="1" applyBorder="1" applyAlignment="1">
      <alignment horizontal="right"/>
    </xf>
    <xf numFmtId="0" fontId="8" fillId="0" borderId="0" xfId="0" applyFont="1"/>
    <xf numFmtId="3" fontId="8" fillId="3" borderId="1" xfId="0" applyNumberFormat="1" applyFont="1" applyFill="1" applyBorder="1" applyAlignment="1">
      <alignment horizontal="right"/>
    </xf>
    <xf numFmtId="0" fontId="0" fillId="2" borderId="1" xfId="0" applyFill="1" applyBorder="1" applyAlignment="1" applyProtection="1">
      <alignment horizontal="right"/>
      <protection locked="0"/>
    </xf>
    <xf numFmtId="2" fontId="8" fillId="4" borderId="2" xfId="0" applyNumberFormat="1" applyFon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0" fontId="5" fillId="0" borderId="0" xfId="0" applyFont="1" applyProtection="1">
      <protection hidden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5" borderId="1" xfId="0" applyFill="1" applyBorder="1" applyAlignment="1">
      <alignment vertical="top" wrapText="1"/>
    </xf>
    <xf numFmtId="0" fontId="12" fillId="0" borderId="0" xfId="0" applyFont="1"/>
    <xf numFmtId="164" fontId="0" fillId="0" borderId="1" xfId="0" applyNumberFormat="1" applyBorder="1"/>
    <xf numFmtId="4" fontId="0" fillId="0" borderId="1" xfId="0" applyNumberFormat="1" applyBorder="1"/>
    <xf numFmtId="4" fontId="0" fillId="4" borderId="5" xfId="0" applyNumberFormat="1" applyFill="1" applyBorder="1" applyProtection="1">
      <protection locked="0"/>
    </xf>
    <xf numFmtId="3" fontId="0" fillId="4" borderId="5" xfId="0" applyNumberFormat="1" applyFill="1" applyBorder="1" applyProtection="1">
      <protection locked="0"/>
    </xf>
    <xf numFmtId="165" fontId="0" fillId="6" borderId="6" xfId="0" applyNumberFormat="1" applyFill="1" applyBorder="1"/>
    <xf numFmtId="165" fontId="0" fillId="0" borderId="0" xfId="0" applyNumberFormat="1"/>
    <xf numFmtId="165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3" fontId="0" fillId="7" borderId="7" xfId="0" applyNumberFormat="1" applyFill="1" applyBorder="1" applyProtection="1">
      <protection locked="0"/>
    </xf>
    <xf numFmtId="4" fontId="0" fillId="8" borderId="7" xfId="0" applyNumberFormat="1" applyFill="1" applyBorder="1"/>
    <xf numFmtId="4" fontId="0" fillId="0" borderId="0" xfId="0" applyNumberFormat="1"/>
    <xf numFmtId="4" fontId="0" fillId="8" borderId="8" xfId="0" applyNumberFormat="1" applyFill="1" applyBorder="1"/>
    <xf numFmtId="4" fontId="0" fillId="8" borderId="1" xfId="0" applyNumberFormat="1" applyFill="1" applyBorder="1"/>
    <xf numFmtId="0" fontId="13" fillId="0" borderId="0" xfId="0" applyFont="1" applyAlignment="1">
      <alignment vertical="top"/>
    </xf>
    <xf numFmtId="0" fontId="4" fillId="0" borderId="0" xfId="0" applyFont="1" applyProtection="1">
      <protection hidden="1"/>
    </xf>
    <xf numFmtId="0" fontId="14" fillId="0" borderId="0" xfId="0" applyFont="1" applyProtection="1">
      <protection hidden="1"/>
    </xf>
    <xf numFmtId="4" fontId="0" fillId="2" borderId="1" xfId="0" applyNumberFormat="1" applyFill="1" applyBorder="1" applyAlignment="1" applyProtection="1">
      <alignment horizontal="right"/>
      <protection locked="0"/>
    </xf>
    <xf numFmtId="0" fontId="4" fillId="0" borderId="0" xfId="0" applyFont="1"/>
    <xf numFmtId="0" fontId="14" fillId="0" borderId="0" xfId="0" applyFont="1" applyProtection="1">
      <protection hidden="1"/>
    </xf>
    <xf numFmtId="164" fontId="0" fillId="0" borderId="3" xfId="0" applyNumberFormat="1" applyBorder="1"/>
    <xf numFmtId="164" fontId="0" fillId="0" borderId="4" xfId="0" applyNumberFormat="1" applyBorder="1"/>
    <xf numFmtId="0" fontId="9" fillId="0" borderId="0" xfId="0" applyFont="1" applyAlignment="1">
      <alignment horizontal="left"/>
    </xf>
    <xf numFmtId="0" fontId="0" fillId="5" borderId="3" xfId="0" applyFill="1" applyBorder="1" applyAlignment="1">
      <alignment wrapText="1"/>
    </xf>
    <xf numFmtId="0" fontId="0" fillId="5" borderId="4" xfId="0" applyFill="1" applyBorder="1" applyAlignment="1">
      <alignment wrapText="1"/>
    </xf>
  </cellXfs>
  <cellStyles count="2">
    <cellStyle name="Standard" xfId="0" builtinId="0"/>
    <cellStyle name="Standard_Tabelle1" xfId="1" xr:uid="{00000000-0005-0000-0000-000001000000}"/>
  </cellStyles>
  <dxfs count="0"/>
  <tableStyles count="0" defaultTableStyle="TableStyleMedium9" defaultPivotStyle="PivotStyleLight16"/>
  <colors>
    <mruColors>
      <color rgb="FF3AB0FF"/>
      <color rgb="FF006EB8"/>
      <color rgb="FFF4C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8"/>
  <sheetViews>
    <sheetView tabSelected="1" view="pageLayout" zoomScaleNormal="100" workbookViewId="0">
      <selection activeCell="E15" sqref="E15"/>
    </sheetView>
  </sheetViews>
  <sheetFormatPr baseColWidth="10" defaultColWidth="11.42578125" defaultRowHeight="12.75"/>
  <cols>
    <col min="1" max="1" width="6" style="1" customWidth="1"/>
    <col min="2" max="2" width="51.42578125" style="1" customWidth="1"/>
    <col min="3" max="3" width="8.42578125" style="1" customWidth="1"/>
    <col min="4" max="4" width="21" style="1" customWidth="1"/>
    <col min="5" max="5" width="15.28515625" style="1" customWidth="1"/>
    <col min="6" max="6" width="4.42578125" style="1" customWidth="1"/>
    <col min="7" max="7" width="13.5703125" style="1" customWidth="1"/>
    <col min="8" max="16384" width="11.42578125" style="1"/>
  </cols>
  <sheetData>
    <row r="1" spans="1:5" ht="18" customHeight="1"/>
    <row r="2" spans="1:5" s="35" customFormat="1" ht="18" customHeight="1">
      <c r="B2" s="38" t="s">
        <v>6</v>
      </c>
      <c r="C2" s="38"/>
      <c r="D2" s="38"/>
      <c r="E2" s="38"/>
    </row>
    <row r="3" spans="1:5" s="35" customFormat="1" ht="18">
      <c r="A3" s="15"/>
      <c r="B3" s="38" t="s">
        <v>26</v>
      </c>
      <c r="C3" s="38"/>
      <c r="D3" s="38"/>
      <c r="E3" s="38"/>
    </row>
    <row r="5" spans="1:5">
      <c r="A5"/>
      <c r="B5"/>
      <c r="C5"/>
      <c r="D5"/>
    </row>
    <row r="6" spans="1:5">
      <c r="A6"/>
      <c r="B6"/>
      <c r="C6"/>
      <c r="D6"/>
    </row>
    <row r="7" spans="1:5">
      <c r="A7"/>
      <c r="B7"/>
      <c r="C7"/>
      <c r="D7"/>
    </row>
    <row r="8" spans="1:5">
      <c r="A8"/>
      <c r="B8"/>
      <c r="C8"/>
      <c r="D8"/>
    </row>
    <row r="9" spans="1:5">
      <c r="A9"/>
      <c r="B9"/>
      <c r="C9"/>
      <c r="D9"/>
    </row>
    <row r="10" spans="1:5">
      <c r="A10"/>
      <c r="B10"/>
      <c r="C10"/>
      <c r="D10"/>
    </row>
    <row r="11" spans="1:5" ht="15.75">
      <c r="A11"/>
      <c r="B11" s="6"/>
      <c r="C11" s="6"/>
      <c r="D11" s="6"/>
    </row>
    <row r="12" spans="1:5">
      <c r="A12"/>
      <c r="B12"/>
      <c r="C12"/>
      <c r="D12"/>
    </row>
    <row r="13" spans="1:5" ht="14.25">
      <c r="A13"/>
      <c r="B13" t="s">
        <v>29</v>
      </c>
      <c r="C13" s="7" t="s">
        <v>0</v>
      </c>
      <c r="D13" s="8">
        <v>89000</v>
      </c>
    </row>
    <row r="14" spans="1:5" ht="13.5" customHeight="1">
      <c r="A14"/>
      <c r="B14"/>
      <c r="C14" s="7"/>
      <c r="D14"/>
    </row>
    <row r="15" spans="1:5" ht="14.25">
      <c r="A15"/>
      <c r="B15" t="s">
        <v>30</v>
      </c>
      <c r="C15" s="7" t="s">
        <v>0</v>
      </c>
      <c r="D15" s="8"/>
    </row>
    <row r="16" spans="1:5" ht="12" customHeight="1">
      <c r="A16"/>
      <c r="B16"/>
      <c r="C16" s="7"/>
      <c r="D16"/>
    </row>
    <row r="17" spans="1:13">
      <c r="A17"/>
      <c r="B17" t="s">
        <v>1</v>
      </c>
      <c r="C17" s="7" t="s">
        <v>0</v>
      </c>
      <c r="D17" s="9">
        <f>IF(SUM((D15-100000)/10)&lt;0,0,SUM((D15-100000)/10))</f>
        <v>0</v>
      </c>
    </row>
    <row r="18" spans="1:13">
      <c r="A18"/>
      <c r="B18"/>
      <c r="C18"/>
      <c r="D18"/>
      <c r="M18" s="2"/>
    </row>
    <row r="19" spans="1:13">
      <c r="A19"/>
      <c r="B19" t="s">
        <v>2</v>
      </c>
      <c r="C19" s="7" t="s">
        <v>0</v>
      </c>
      <c r="D19" s="8"/>
      <c r="M19" s="2"/>
    </row>
    <row r="20" spans="1:13">
      <c r="A20"/>
      <c r="B20"/>
      <c r="C20"/>
      <c r="D20"/>
    </row>
    <row r="21" spans="1:13">
      <c r="A21"/>
      <c r="B21" t="s">
        <v>3</v>
      </c>
      <c r="C21" s="7" t="s">
        <v>0</v>
      </c>
      <c r="D21" s="8"/>
    </row>
    <row r="22" spans="1:13">
      <c r="A22"/>
      <c r="B22"/>
      <c r="C22" s="7"/>
      <c r="D22"/>
    </row>
    <row r="23" spans="1:13" ht="16.5">
      <c r="A23"/>
      <c r="B23" t="s">
        <v>38</v>
      </c>
      <c r="C23" s="7" t="s">
        <v>0</v>
      </c>
      <c r="D23" s="8"/>
    </row>
    <row r="24" spans="1:13">
      <c r="A24"/>
      <c r="B24"/>
      <c r="C24"/>
      <c r="D24"/>
    </row>
    <row r="25" spans="1:13">
      <c r="A25"/>
      <c r="B25" s="10" t="s">
        <v>4</v>
      </c>
      <c r="C25" s="7" t="s">
        <v>0</v>
      </c>
      <c r="D25" s="11">
        <f>SUM(D13+D17+D19+D21+D23)</f>
        <v>89000</v>
      </c>
    </row>
    <row r="26" spans="1:13" hidden="1">
      <c r="A26"/>
      <c r="B26"/>
      <c r="C26"/>
      <c r="D26"/>
    </row>
    <row r="27" spans="1:13">
      <c r="A27"/>
      <c r="B27"/>
      <c r="C27"/>
      <c r="D27"/>
      <c r="I27" s="3"/>
    </row>
    <row r="28" spans="1:13" hidden="1">
      <c r="A28"/>
      <c r="B28" t="s">
        <v>5</v>
      </c>
      <c r="C28" s="7"/>
      <c r="D28" s="12" t="s">
        <v>7</v>
      </c>
    </row>
    <row r="29" spans="1:13" ht="13.5" thickBot="1">
      <c r="A29"/>
      <c r="B29"/>
      <c r="C29"/>
      <c r="D29"/>
    </row>
    <row r="30" spans="1:13" ht="13.5" thickBot="1">
      <c r="A30"/>
      <c r="B30" s="10" t="s">
        <v>28</v>
      </c>
      <c r="C30" s="7" t="s">
        <v>0</v>
      </c>
      <c r="D30" s="13">
        <f>D32-Tabelle2!D36</f>
        <v>0.62352941176470722</v>
      </c>
    </row>
    <row r="31" spans="1:13">
      <c r="A31"/>
      <c r="B31"/>
      <c r="C31"/>
      <c r="D31"/>
    </row>
    <row r="32" spans="1:13" ht="14.25">
      <c r="A32"/>
      <c r="B32" t="s">
        <v>31</v>
      </c>
      <c r="C32" s="7" t="s">
        <v>0</v>
      </c>
      <c r="D32" s="36">
        <v>65.5</v>
      </c>
    </row>
    <row r="33" spans="1:5">
      <c r="A33"/>
      <c r="B33"/>
      <c r="C33"/>
      <c r="D33"/>
    </row>
    <row r="34" spans="1:5" ht="13.5" customHeight="1">
      <c r="A34"/>
      <c r="B34" t="s">
        <v>27</v>
      </c>
      <c r="C34" s="7" t="s">
        <v>0</v>
      </c>
      <c r="D34" s="14">
        <f>IF(D32-D30&lt;12.5,12.5,D32-D30)</f>
        <v>64.876470588235293</v>
      </c>
    </row>
    <row r="35" spans="1:5">
      <c r="A35"/>
      <c r="B35"/>
      <c r="C35"/>
      <c r="D35"/>
    </row>
    <row r="36" spans="1:5">
      <c r="A36"/>
      <c r="B36"/>
      <c r="C36"/>
      <c r="D36"/>
    </row>
    <row r="37" spans="1:5">
      <c r="A37"/>
      <c r="B37"/>
      <c r="C37"/>
      <c r="D37"/>
    </row>
    <row r="38" spans="1:5">
      <c r="A38"/>
      <c r="B38"/>
      <c r="C38"/>
      <c r="D38"/>
    </row>
    <row r="39" spans="1:5" ht="12" customHeight="1">
      <c r="A39"/>
      <c r="B39" s="37" t="s">
        <v>33</v>
      </c>
      <c r="C39" s="37"/>
      <c r="D39" s="37"/>
      <c r="E39" s="37"/>
    </row>
    <row r="40" spans="1:5">
      <c r="A40"/>
      <c r="B40" s="37" t="s">
        <v>34</v>
      </c>
      <c r="C40" s="37"/>
      <c r="D40" s="37"/>
      <c r="E40" s="37"/>
    </row>
    <row r="41" spans="1:5" ht="12" customHeight="1">
      <c r="A41"/>
      <c r="B41" s="37" t="s">
        <v>35</v>
      </c>
      <c r="C41" s="37"/>
      <c r="D41" s="37"/>
      <c r="E41" s="37"/>
    </row>
    <row r="42" spans="1:5" ht="12" customHeight="1">
      <c r="A42"/>
      <c r="B42" s="37" t="s">
        <v>36</v>
      </c>
      <c r="C42" s="37"/>
      <c r="D42" s="37"/>
      <c r="E42" s="37"/>
    </row>
    <row r="43" spans="1:5">
      <c r="B43" s="34" t="s">
        <v>32</v>
      </c>
    </row>
    <row r="44" spans="1:5">
      <c r="B44" s="37" t="s">
        <v>37</v>
      </c>
      <c r="C44" s="37"/>
      <c r="D44" s="37"/>
      <c r="E44" s="37"/>
    </row>
    <row r="45" spans="1:5">
      <c r="B45" s="37" t="s">
        <v>36</v>
      </c>
      <c r="C45" s="37"/>
      <c r="D45" s="37"/>
      <c r="E45" s="37"/>
    </row>
    <row r="52" spans="1:7" s="4" customFormat="1">
      <c r="A52" s="1"/>
      <c r="B52" s="1"/>
      <c r="C52" s="1"/>
      <c r="D52" s="1"/>
      <c r="E52" s="1"/>
      <c r="F52" s="1"/>
      <c r="G52" s="1"/>
    </row>
    <row r="53" spans="1:7" s="5" customFormat="1">
      <c r="A53" s="1"/>
      <c r="B53" s="1"/>
      <c r="C53" s="1"/>
      <c r="D53" s="1"/>
      <c r="E53" s="1"/>
      <c r="F53" s="1"/>
      <c r="G53" s="1"/>
    </row>
    <row r="71" ht="24.75" customHeight="1"/>
    <row r="72" ht="18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  <row r="82" ht="15" customHeight="1"/>
    <row r="83" ht="18" customHeight="1"/>
    <row r="85" ht="18" customHeight="1"/>
    <row r="86" ht="18" customHeight="1"/>
    <row r="87" ht="18" customHeight="1"/>
    <row r="88" ht="18" customHeight="1"/>
    <row r="90" ht="18" customHeight="1"/>
    <row r="91" ht="3.75" customHeight="1"/>
    <row r="92" ht="18" customHeight="1"/>
    <row r="93" ht="12.75" customHeight="1"/>
    <row r="94" ht="18" customHeight="1"/>
    <row r="95" ht="9.75" customHeight="1"/>
    <row r="97" ht="5.25" customHeight="1"/>
    <row r="98" ht="6" customHeight="1"/>
  </sheetData>
  <sheetProtection selectLockedCells="1"/>
  <mergeCells count="8">
    <mergeCell ref="B44:E44"/>
    <mergeCell ref="B45:E45"/>
    <mergeCell ref="B42:E42"/>
    <mergeCell ref="B2:E2"/>
    <mergeCell ref="B3:E3"/>
    <mergeCell ref="B39:E39"/>
    <mergeCell ref="B40:E40"/>
    <mergeCell ref="B41:E41"/>
  </mergeCells>
  <phoneticPr fontId="4" type="noConversion"/>
  <dataValidations count="3">
    <dataValidation type="whole" allowBlank="1" showInputMessage="1" showErrorMessage="1" errorTitle="Ungültige Eingabe" error="Bitte nur ganze Zahlen eingeben." sqref="D13 D15 D19 D21:D23" xr:uid="{00000000-0002-0000-0000-000000000000}">
      <formula1>0</formula1>
      <formula2>999999999</formula2>
    </dataValidation>
    <dataValidation type="list" allowBlank="1" showInputMessage="1" showErrorMessage="1" sqref="D28" xr:uid="{00000000-0002-0000-0000-000001000000}">
      <formula1>"1. GS - 6. PS"</formula1>
    </dataValidation>
    <dataValidation allowBlank="1" showInputMessage="1" showErrorMessage="1" errorTitle="Ungültige Eingabe" error="Bitte nur ganze Zahlen eingeben." sqref="D32" xr:uid="{73CD8FB4-51B9-497A-A637-005ABFE21DA3}"/>
  </dataValidations>
  <pageMargins left="0.59055118110236227" right="0.59055118110236227" top="1.34765625" bottom="0.59055118110236227" header="0.51181102362204722" footer="0.51181102362204722"/>
  <pageSetup paperSize="9" scale="90" orientation="portrait" r:id="rId1"/>
  <headerFooter differentFirst="1" alignWithMargins="0">
    <firstHeader>&amp;R&amp;G</first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M36"/>
  <sheetViews>
    <sheetView workbookViewId="0">
      <selection activeCell="D36" sqref="D36"/>
    </sheetView>
  </sheetViews>
  <sheetFormatPr baseColWidth="10" defaultRowHeight="12.75"/>
  <cols>
    <col min="1" max="1" width="3.140625" customWidth="1"/>
    <col min="2" max="2" width="26" customWidth="1"/>
    <col min="3" max="3" width="24.5703125" customWidth="1"/>
    <col min="5" max="5" width="14.28515625" customWidth="1"/>
    <col min="10" max="10" width="24.7109375" customWidth="1"/>
  </cols>
  <sheetData>
    <row r="1" spans="2:10" ht="15">
      <c r="B1" s="41" t="s">
        <v>8</v>
      </c>
      <c r="C1" s="41"/>
      <c r="D1" s="41"/>
      <c r="E1" s="41"/>
      <c r="F1" s="41"/>
      <c r="G1" s="41"/>
      <c r="H1" s="41"/>
      <c r="I1" s="41"/>
      <c r="J1" s="41"/>
    </row>
    <row r="2" spans="2:10" ht="15">
      <c r="B2" s="16"/>
      <c r="C2" s="16"/>
      <c r="D2" s="16"/>
      <c r="E2" s="16"/>
      <c r="F2" s="16"/>
      <c r="G2" s="16"/>
      <c r="H2" s="16"/>
      <c r="I2" s="16"/>
      <c r="J2" s="16"/>
    </row>
    <row r="3" spans="2:10" ht="15.75">
      <c r="B3" s="17"/>
      <c r="C3" s="17"/>
      <c r="D3" s="17"/>
      <c r="E3" s="17"/>
      <c r="F3" s="17"/>
      <c r="G3" s="17"/>
      <c r="H3" s="17"/>
      <c r="I3" s="17"/>
      <c r="J3" s="17"/>
    </row>
    <row r="4" spans="2:10" ht="68.25" customHeight="1">
      <c r="B4" s="18" t="s">
        <v>4</v>
      </c>
      <c r="C4" s="42" t="s">
        <v>9</v>
      </c>
      <c r="D4" s="43"/>
      <c r="E4" s="18" t="s">
        <v>10</v>
      </c>
      <c r="H4" s="19" t="s">
        <v>11</v>
      </c>
      <c r="I4" t="s">
        <v>12</v>
      </c>
    </row>
    <row r="5" spans="2:10">
      <c r="B5" s="20">
        <v>0</v>
      </c>
      <c r="C5" s="39">
        <f>I5-E5</f>
        <v>53</v>
      </c>
      <c r="D5" s="40"/>
      <c r="E5" s="21">
        <f t="shared" ref="E5:E23" si="0">IF(($I$7+(B5-$I$9)*$I$13)&lt;$I$7,$I$7,IF(($I$7+(B5-$I$9)*$I$13)&gt;$I$5,$I$5,($I$7+(B5-$I$9)*$I$13)))</f>
        <v>12.5</v>
      </c>
      <c r="F5" t="s">
        <v>13</v>
      </c>
      <c r="H5" t="s">
        <v>14</v>
      </c>
      <c r="I5" s="22">
        <v>65.5</v>
      </c>
    </row>
    <row r="6" spans="2:10">
      <c r="B6" s="20">
        <v>5000</v>
      </c>
      <c r="C6" s="39">
        <f t="shared" ref="C6:C16" si="1">$I$5-E6</f>
        <v>53</v>
      </c>
      <c r="D6" s="40"/>
      <c r="E6" s="21">
        <f t="shared" si="0"/>
        <v>12.5</v>
      </c>
    </row>
    <row r="7" spans="2:10">
      <c r="B7" s="20">
        <v>10000</v>
      </c>
      <c r="C7" s="39">
        <f t="shared" si="1"/>
        <v>49.882352941176471</v>
      </c>
      <c r="D7" s="40"/>
      <c r="E7" s="21">
        <f t="shared" si="0"/>
        <v>15.617647058823529</v>
      </c>
      <c r="F7" t="s">
        <v>15</v>
      </c>
      <c r="H7" t="s">
        <v>14</v>
      </c>
      <c r="I7" s="22">
        <v>12.5</v>
      </c>
    </row>
    <row r="8" spans="2:10">
      <c r="B8" s="20">
        <v>15000</v>
      </c>
      <c r="C8" s="39">
        <f t="shared" si="1"/>
        <v>46.764705882352942</v>
      </c>
      <c r="D8" s="40"/>
      <c r="E8" s="21">
        <f t="shared" si="0"/>
        <v>18.735294117647058</v>
      </c>
    </row>
    <row r="9" spans="2:10">
      <c r="B9" s="20">
        <v>20000</v>
      </c>
      <c r="C9" s="39">
        <f t="shared" si="1"/>
        <v>43.647058823529413</v>
      </c>
      <c r="D9" s="40"/>
      <c r="E9" s="21">
        <f t="shared" si="0"/>
        <v>21.852941176470587</v>
      </c>
      <c r="F9" t="s">
        <v>16</v>
      </c>
      <c r="I9" s="23">
        <v>5000</v>
      </c>
    </row>
    <row r="10" spans="2:10">
      <c r="B10" s="20">
        <v>25000</v>
      </c>
      <c r="C10" s="39">
        <f t="shared" si="1"/>
        <v>40.529411764705884</v>
      </c>
      <c r="D10" s="40"/>
      <c r="E10" s="21">
        <f t="shared" si="0"/>
        <v>24.97058823529412</v>
      </c>
    </row>
    <row r="11" spans="2:10">
      <c r="B11" s="20">
        <v>30000</v>
      </c>
      <c r="C11" s="39">
        <f t="shared" si="1"/>
        <v>37.411764705882348</v>
      </c>
      <c r="D11" s="40"/>
      <c r="E11" s="21">
        <f t="shared" si="0"/>
        <v>28.088235294117649</v>
      </c>
      <c r="F11" t="s">
        <v>17</v>
      </c>
      <c r="I11" s="23">
        <v>90000</v>
      </c>
    </row>
    <row r="12" spans="2:10">
      <c r="B12" s="20">
        <v>35000</v>
      </c>
      <c r="C12" s="39">
        <f t="shared" si="1"/>
        <v>34.294117647058826</v>
      </c>
      <c r="D12" s="40"/>
      <c r="E12" s="21">
        <f t="shared" si="0"/>
        <v>31.205882352941178</v>
      </c>
    </row>
    <row r="13" spans="2:10">
      <c r="B13" s="20">
        <v>40000</v>
      </c>
      <c r="C13" s="39">
        <f t="shared" si="1"/>
        <v>31.17647058823529</v>
      </c>
      <c r="D13" s="40"/>
      <c r="E13" s="21">
        <f t="shared" si="0"/>
        <v>34.32352941176471</v>
      </c>
      <c r="F13" t="s">
        <v>18</v>
      </c>
      <c r="I13" s="24">
        <f>(I5-I7)/(I11-I9)</f>
        <v>6.2352941176470594E-4</v>
      </c>
    </row>
    <row r="14" spans="2:10">
      <c r="B14" s="20">
        <v>45000</v>
      </c>
      <c r="C14" s="39">
        <f t="shared" si="1"/>
        <v>28.058823529411761</v>
      </c>
      <c r="D14" s="40"/>
      <c r="E14" s="21">
        <f t="shared" si="0"/>
        <v>37.441176470588239</v>
      </c>
      <c r="H14" s="25"/>
    </row>
    <row r="15" spans="2:10">
      <c r="B15" s="20">
        <v>50000</v>
      </c>
      <c r="C15" s="39">
        <f t="shared" si="1"/>
        <v>24.941176470588232</v>
      </c>
      <c r="D15" s="40"/>
      <c r="E15" s="21">
        <f t="shared" si="0"/>
        <v>40.558823529411768</v>
      </c>
      <c r="H15" s="26" t="s">
        <v>19</v>
      </c>
      <c r="I15" s="27"/>
    </row>
    <row r="16" spans="2:10">
      <c r="B16" s="20">
        <v>55000</v>
      </c>
      <c r="C16" s="39">
        <f t="shared" si="1"/>
        <v>21.823529411764703</v>
      </c>
      <c r="D16" s="40"/>
      <c r="E16" s="21">
        <f t="shared" si="0"/>
        <v>43.676470588235297</v>
      </c>
      <c r="H16" s="28"/>
      <c r="I16" s="29">
        <v>12.5</v>
      </c>
    </row>
    <row r="17" spans="2:13">
      <c r="B17" s="20">
        <v>60000</v>
      </c>
      <c r="C17" s="39">
        <f t="shared" ref="C17:C23" si="2">58-E17</f>
        <v>11.205882352941174</v>
      </c>
      <c r="D17" s="40"/>
      <c r="E17" s="21">
        <f t="shared" si="0"/>
        <v>46.794117647058826</v>
      </c>
      <c r="H17" s="26" t="s">
        <v>19</v>
      </c>
      <c r="I17" s="27"/>
      <c r="L17" t="s">
        <v>20</v>
      </c>
      <c r="M17" t="s">
        <v>21</v>
      </c>
    </row>
    <row r="18" spans="2:13">
      <c r="B18" s="20">
        <v>65000</v>
      </c>
      <c r="C18" s="39">
        <f t="shared" si="2"/>
        <v>8.088235294117645</v>
      </c>
      <c r="D18" s="40"/>
      <c r="E18" s="21">
        <f t="shared" si="0"/>
        <v>49.911764705882355</v>
      </c>
      <c r="F18" t="s">
        <v>22</v>
      </c>
      <c r="H18" s="30"/>
      <c r="I18" s="29">
        <f>I16</f>
        <v>12.5</v>
      </c>
      <c r="J18" t="s">
        <v>39</v>
      </c>
      <c r="K18" s="29">
        <f>I18/7.8*1.98</f>
        <v>3.1730769230769234</v>
      </c>
      <c r="L18" s="31">
        <f>ROUND((I18/7.8*1.98)*2,0)/2</f>
        <v>3</v>
      </c>
      <c r="M18" s="32">
        <f>16.5-L18</f>
        <v>13.5</v>
      </c>
    </row>
    <row r="19" spans="2:13">
      <c r="B19" s="20">
        <v>70000</v>
      </c>
      <c r="C19" s="39">
        <f t="shared" si="2"/>
        <v>4.970588235294116</v>
      </c>
      <c r="D19" s="40"/>
      <c r="E19" s="21">
        <f t="shared" si="0"/>
        <v>53.029411764705884</v>
      </c>
      <c r="F19" s="33" t="s">
        <v>23</v>
      </c>
      <c r="G19" s="33"/>
      <c r="H19" s="30"/>
      <c r="I19" s="30"/>
      <c r="J19" t="s">
        <v>40</v>
      </c>
      <c r="K19" s="29">
        <f>I18/7.8*3</f>
        <v>4.8076923076923084</v>
      </c>
      <c r="L19" s="31">
        <f>ROUND((I18/7.8*2.96)*2,0)/2</f>
        <v>4.5</v>
      </c>
      <c r="M19" s="32">
        <f>25-L19</f>
        <v>20.5</v>
      </c>
    </row>
    <row r="20" spans="2:13">
      <c r="B20" s="20">
        <v>75000</v>
      </c>
      <c r="C20" s="39">
        <f t="shared" si="2"/>
        <v>1.852941176470587</v>
      </c>
      <c r="D20" s="40"/>
      <c r="E20" s="21">
        <f t="shared" si="0"/>
        <v>56.147058823529413</v>
      </c>
      <c r="J20" t="s">
        <v>41</v>
      </c>
      <c r="K20" s="29">
        <f>I18/7.8*1.5</f>
        <v>2.4038461538461542</v>
      </c>
      <c r="L20" s="31">
        <f>ROUND((I18/7.8*1.5)*2,0)/2</f>
        <v>2.5</v>
      </c>
      <c r="M20" s="32">
        <f>12.5-L20</f>
        <v>10</v>
      </c>
    </row>
    <row r="21" spans="2:13">
      <c r="B21" s="20">
        <v>80000</v>
      </c>
      <c r="C21" s="39">
        <f t="shared" si="2"/>
        <v>-1.264705882352942</v>
      </c>
      <c r="D21" s="40"/>
      <c r="E21" s="21">
        <f t="shared" si="0"/>
        <v>59.264705882352942</v>
      </c>
      <c r="J21" t="s">
        <v>42</v>
      </c>
      <c r="K21" s="29">
        <f>I18/7.8*1.833</f>
        <v>2.9375</v>
      </c>
      <c r="L21" s="31">
        <f>ROUND((I18/7.8*1.833)*2,0)/2</f>
        <v>3</v>
      </c>
      <c r="M21" s="32">
        <f>15.5-L21</f>
        <v>12.5</v>
      </c>
    </row>
    <row r="22" spans="2:13">
      <c r="B22" s="20">
        <v>85000</v>
      </c>
      <c r="C22" s="39">
        <f t="shared" si="2"/>
        <v>-4.3823529411764781</v>
      </c>
      <c r="D22" s="40"/>
      <c r="E22" s="21">
        <f t="shared" si="0"/>
        <v>62.382352941176478</v>
      </c>
      <c r="J22" t="s">
        <v>43</v>
      </c>
      <c r="K22" s="29">
        <f>I18/7.8*1.5</f>
        <v>2.4038461538461542</v>
      </c>
      <c r="L22" s="31">
        <f>ROUND((I18/7.8*1.5)*2,0)/2</f>
        <v>2.5</v>
      </c>
      <c r="M22" s="32">
        <f>12.5-L22</f>
        <v>10</v>
      </c>
    </row>
    <row r="23" spans="2:13">
      <c r="B23" s="20">
        <v>90000</v>
      </c>
      <c r="C23" s="39">
        <f t="shared" si="2"/>
        <v>-7.5</v>
      </c>
      <c r="D23" s="40"/>
      <c r="E23" s="21">
        <f t="shared" si="0"/>
        <v>65.5</v>
      </c>
      <c r="J23" t="s">
        <v>44</v>
      </c>
      <c r="K23" s="29">
        <f>SUM(K19:K22)</f>
        <v>12.552884615384617</v>
      </c>
      <c r="L23" s="31">
        <f>SUM(L19:L22)</f>
        <v>12.5</v>
      </c>
      <c r="M23" s="32">
        <f>SUM(M19:M22)</f>
        <v>53</v>
      </c>
    </row>
    <row r="24" spans="2:13">
      <c r="J24" t="s">
        <v>45</v>
      </c>
      <c r="K24" s="29">
        <f>I18/65.5*110</f>
        <v>20.992366412213741</v>
      </c>
      <c r="L24" s="31">
        <f>SUM(L20:L23)</f>
        <v>20.5</v>
      </c>
      <c r="M24" s="32">
        <f>SUM(M20:M23)</f>
        <v>85.5</v>
      </c>
    </row>
    <row r="25" spans="2:13" ht="17.25">
      <c r="B25" t="s">
        <v>24</v>
      </c>
      <c r="K25" s="30"/>
      <c r="L25" s="30"/>
      <c r="M25" s="30"/>
    </row>
    <row r="29" spans="2:13">
      <c r="D29" t="s">
        <v>25</v>
      </c>
    </row>
    <row r="36" spans="4:5">
      <c r="D36" s="1">
        <f>IF((Tabelle2!$I$7+(Tabelle1!$D$25-Tabelle2!$I$9)*Tabelle2!$I$13)&lt;Tabelle2!$I$7,Tabelle2!$I$7,IF((Tabelle2!$I$7+(Tabelle1!$D$25-Tabelle2!$I$9)*Tabelle2!$I$13)&gt;Tabelle2!$I$5,Tabelle2!$I$5,(Tabelle2!$I$7+(Tabelle1!$D$25-Tabelle2!$I$9)*Tabelle2!$I$13)))</f>
        <v>64.876470588235293</v>
      </c>
      <c r="E36" t="s">
        <v>46</v>
      </c>
    </row>
  </sheetData>
  <mergeCells count="21">
    <mergeCell ref="C14:D14"/>
    <mergeCell ref="B1:J1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21:D21"/>
    <mergeCell ref="C22:D22"/>
    <mergeCell ref="C23:D23"/>
    <mergeCell ref="C15:D15"/>
    <mergeCell ref="C16:D16"/>
    <mergeCell ref="C17:D17"/>
    <mergeCell ref="C18:D18"/>
    <mergeCell ref="C19:D19"/>
    <mergeCell ref="C20:D20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ocument xmlns="http://www.docugate.com/2015/docugatedatastorexml">
  <snapins xmlns=""/>
</document>
</file>

<file path=customXml/itemProps1.xml><?xml version="1.0" encoding="utf-8"?>
<ds:datastoreItem xmlns:ds="http://schemas.openxmlformats.org/officeDocument/2006/customXml" ds:itemID="{561F7422-4469-4983-A68C-370B514D1209}">
  <ds:schemaRefs>
    <ds:schemaRef ds:uri="http://www.docugate.com/2015/docugatedatastorexml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Gmd. Unteraegeri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Beeler Meinrad</dc:creator>
  <cp:lastModifiedBy>Beeler Meinrad</cp:lastModifiedBy>
  <cp:lastPrinted>2020-05-14T14:50:46Z</cp:lastPrinted>
  <dcterms:created xsi:type="dcterms:W3CDTF">2005-07-18T13:53:01Z</dcterms:created>
  <dcterms:modified xsi:type="dcterms:W3CDTF">2024-06-27T17:29:10Z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rma_beschreibung">
    <vt:lpwstr/>
  </property>
  <property fmtid="{D5CDD505-2E9C-101B-9397-08002B2CF9AE}" pid="3" name="firma_sourceid">
    <vt:lpwstr/>
  </property>
  <property fmtid="{D5CDD505-2E9C-101B-9397-08002B2CF9AE}" pid="4" name="firma_logo">
    <vt:lpwstr/>
  </property>
  <property fmtid="{D5CDD505-2E9C-101B-9397-08002B2CF9AE}" pid="5" name="firma_name_deutsch">
    <vt:lpwstr/>
  </property>
  <property fmtid="{D5CDD505-2E9C-101B-9397-08002B2CF9AE}" pid="6" name="firma_name_englisch">
    <vt:lpwstr/>
  </property>
  <property fmtid="{D5CDD505-2E9C-101B-9397-08002B2CF9AE}" pid="7" name="firma_name_französisch">
    <vt:lpwstr/>
  </property>
  <property fmtid="{D5CDD505-2E9C-101B-9397-08002B2CF9AE}" pid="8" name="firma_name_italienisch">
    <vt:lpwstr/>
  </property>
  <property fmtid="{D5CDD505-2E9C-101B-9397-08002B2CF9AE}" pid="9" name="firma_rechtshinweis_deutsch">
    <vt:lpwstr/>
  </property>
  <property fmtid="{D5CDD505-2E9C-101B-9397-08002B2CF9AE}" pid="10" name="firma_">
    <vt:lpwstr/>
  </property>
  <property fmtid="{D5CDD505-2E9C-101B-9397-08002B2CF9AE}" pid="11" name="firma_rechtshinweis_französisch">
    <vt:lpwstr/>
  </property>
  <property fmtid="{D5CDD505-2E9C-101B-9397-08002B2CF9AE}" pid="12" name="firma_rechtshinweis_italienisch">
    <vt:lpwstr/>
  </property>
  <property fmtid="{D5CDD505-2E9C-101B-9397-08002B2CF9AE}" pid="13" name="standort_email">
    <vt:lpwstr>info@oberaegeri.ch</vt:lpwstr>
  </property>
  <property fmtid="{D5CDD505-2E9C-101B-9397-08002B2CF9AE}" pid="14" name="standort_companyid">
    <vt:lpwstr>1</vt:lpwstr>
  </property>
  <property fmtid="{D5CDD505-2E9C-101B-9397-08002B2CF9AE}" pid="15" name="standort_internet">
    <vt:lpwstr>www.oberaegeri.ch</vt:lpwstr>
  </property>
  <property fmtid="{D5CDD505-2E9C-101B-9397-08002B2CF9AE}" pid="16" name="standort_ort_de">
    <vt:lpwstr>Oberägeri</vt:lpwstr>
  </property>
  <property fmtid="{D5CDD505-2E9C-101B-9397-08002B2CF9AE}" pid="17" name="standort_ort_en">
    <vt:lpwstr>Oberägeri</vt:lpwstr>
  </property>
  <property fmtid="{D5CDD505-2E9C-101B-9397-08002B2CF9AE}" pid="18" name="standort_ort_fr">
    <vt:lpwstr>Oberägeri</vt:lpwstr>
  </property>
  <property fmtid="{D5CDD505-2E9C-101B-9397-08002B2CF9AE}" pid="19" name="standort_ort_it">
    <vt:lpwstr>Oberägeri</vt:lpwstr>
  </property>
  <property fmtid="{D5CDD505-2E9C-101B-9397-08002B2CF9AE}" pid="20" name="standort_plz">
    <vt:lpwstr>6315</vt:lpwstr>
  </property>
  <property fmtid="{D5CDD505-2E9C-101B-9397-08002B2CF9AE}" pid="21" name="standort_sourceid">
    <vt:lpwstr>1</vt:lpwstr>
  </property>
  <property fmtid="{D5CDD505-2E9C-101B-9397-08002B2CF9AE}" pid="22" name="standort_strasse">
    <vt:lpwstr>Alosenstrasse 2</vt:lpwstr>
  </property>
  <property fmtid="{D5CDD505-2E9C-101B-9397-08002B2CF9AE}" pid="23" name="standort_telefax">
    <vt:lpwstr/>
  </property>
  <property fmtid="{D5CDD505-2E9C-101B-9397-08002B2CF9AE}" pid="24" name="standort_telefon">
    <vt:lpwstr>+41 41 723 80 00</vt:lpwstr>
  </property>
  <property fmtid="{D5CDD505-2E9C-101B-9397-08002B2CF9AE}" pid="25" name="standort_description">
    <vt:lpwstr>Allgemein</vt:lpwstr>
  </property>
  <property fmtid="{D5CDD505-2E9C-101B-9397-08002B2CF9AE}" pid="26" name="templateid">
    <vt:lpwstr>79bb913c-c82d-48cc-afcd-b6cd3bb74546</vt:lpwstr>
  </property>
  <property fmtid="{D5CDD505-2E9C-101B-9397-08002B2CF9AE}" pid="27" name="templateexternalid">
    <vt:lpwstr>79bb913c-c82d-48cc-afcd-b6cd3bb74546</vt:lpwstr>
  </property>
  <property fmtid="{D5CDD505-2E9C-101B-9397-08002B2CF9AE}" pid="28" name="languagekey">
    <vt:lpwstr>DE</vt:lpwstr>
  </property>
  <property fmtid="{D5CDD505-2E9C-101B-9397-08002B2CF9AE}" pid="29" name="taskpaneguid">
    <vt:lpwstr>34c4eff6-9484-477d-ab90-2da31cac5f3d</vt:lpwstr>
  </property>
  <property fmtid="{D5CDD505-2E9C-101B-9397-08002B2CF9AE}" pid="30" name="taskpaneenablemanually">
    <vt:lpwstr>Manually</vt:lpwstr>
  </property>
  <property fmtid="{D5CDD505-2E9C-101B-9397-08002B2CF9AE}" pid="31" name="templatename">
    <vt:lpwstr>Schulergänzende Betreuung_Online-Rechner Betreuungsgutscheine ab 2021</vt:lpwstr>
  </property>
  <property fmtid="{D5CDD505-2E9C-101B-9397-08002B2CF9AE}" pid="32" name="docugatedocumenthasdatastore">
    <vt:lpwstr>True</vt:lpwstr>
  </property>
  <property fmtid="{D5CDD505-2E9C-101B-9397-08002B2CF9AE}" pid="33" name="templatedisplayname">
    <vt:lpwstr>Schulergänzende Betreuung_Online-Rechner Betreuungsgutscheine ab 2021</vt:lpwstr>
  </property>
  <property fmtid="{D5CDD505-2E9C-101B-9397-08002B2CF9AE}" pid="34" name="dgworkflowid">
    <vt:lpwstr>a3a25255-9510-4153-8f76-496ce3efd032</vt:lpwstr>
  </property>
  <property fmtid="{D5CDD505-2E9C-101B-9397-08002B2CF9AE}" pid="35" name="docugatedocumentversion">
    <vt:lpwstr>5.19.0.2</vt:lpwstr>
  </property>
  <property fmtid="{D5CDD505-2E9C-101B-9397-08002B2CF9AE}" pid="36" name="docugatedocumentcreationpath">
    <vt:lpwstr>C:\Users\LOCAL_~1\Temp\Docugate\Documents\o5uajbcc.xlsx</vt:lpwstr>
  </property>
  <property fmtid="{D5CDD505-2E9C-101B-9397-08002B2CF9AE}" pid="37" name="headerdefinitionheaderfirst-sheet1">
    <vt:lpwstr>&amp;R&amp;G</vt:lpwstr>
  </property>
  <property fmtid="{D5CDD505-2E9C-101B-9397-08002B2CF9AE}" pid="38" name="headerdefinitionleftheaderfirst-sheet1">
    <vt:lpwstr/>
  </property>
  <property fmtid="{D5CDD505-2E9C-101B-9397-08002B2CF9AE}" pid="39" name="headerdefinitioncenterheaderfirst-sheet1">
    <vt:lpwstr/>
  </property>
  <property fmtid="{D5CDD505-2E9C-101B-9397-08002B2CF9AE}" pid="40" name="headerdefinitionrightheaderfirst-sheet1">
    <vt:lpwstr>&amp;G</vt:lpwstr>
  </property>
  <property fmtid="{D5CDD505-2E9C-101B-9397-08002B2CF9AE}" pid="41" name="LogoPathBeforeUpdate">
    <vt:lpwstr/>
  </property>
</Properties>
</file>